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uestos" sheetId="1" state="visible" r:id="rId1"/>
    <sheet xmlns:r="http://schemas.openxmlformats.org/officeDocument/2006/relationships" name="Flujo v3" sheetId="2" state="visible" r:id="rId2"/>
    <sheet xmlns:r="http://schemas.openxmlformats.org/officeDocument/2006/relationships" name="Fuen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0F4A5E"/>
      <sz val="15"/>
    </font>
    <font>
      <i val="1"/>
      <color rgb="00B4553D"/>
      <sz val="9"/>
    </font>
    <font>
      <b val="1"/>
      <color rgb="000F4A5E"/>
    </font>
    <font>
      <b val="1"/>
      <color rgb="00FFFFFF"/>
    </font>
    <font>
      <b val="1"/>
      <color rgb="000F4A5E"/>
      <sz val="10"/>
    </font>
    <font>
      <color rgb="006F756B"/>
      <sz val="9"/>
    </font>
    <font>
      <color rgb="006F756B"/>
      <sz val="8"/>
    </font>
    <font>
      <i val="1"/>
      <color rgb="006F756B"/>
      <sz val="9"/>
    </font>
    <font>
      <b val="1"/>
      <color rgb="003E6B4F"/>
    </font>
    <font>
      <b val="1"/>
      <color rgb="000F4A5E"/>
      <sz val="11"/>
    </font>
    <font>
      <b val="1"/>
      <color rgb="00FFFFFF"/>
      <sz val="11"/>
    </font>
    <font>
      <i val="1"/>
      <color rgb="00B4553D"/>
    </font>
    <font>
      <color rgb="0020302B"/>
      <sz val="10"/>
    </font>
  </fonts>
  <fills count="6">
    <fill>
      <patternFill/>
    </fill>
    <fill>
      <patternFill patternType="gray125"/>
    </fill>
    <fill>
      <patternFill patternType="solid">
        <fgColor rgb="003E6B4F"/>
      </patternFill>
    </fill>
    <fill>
      <patternFill patternType="solid">
        <fgColor rgb="00EDE6D6"/>
      </patternFill>
    </fill>
    <fill>
      <patternFill patternType="solid">
        <fgColor rgb="000F4A5E"/>
      </patternFill>
    </fill>
    <fill>
      <patternFill patternType="solid">
        <fgColor rgb="00E4F0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9" fontId="0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0" pivotButton="0" quotePrefix="0" xfId="0"/>
    <xf numFmtId="3" fontId="0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9" fontId="0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0" fontId="8" fillId="0" borderId="0" pivotButton="0" quotePrefix="0" xfId="0"/>
    <xf numFmtId="0" fontId="4" fillId="4" borderId="0" pivotButton="0" quotePrefix="0" xfId="0"/>
    <xf numFmtId="0" fontId="4" fillId="4" borderId="0" applyAlignment="1" pivotButton="0" quotePrefix="0" xfId="0">
      <alignment horizontal="center"/>
    </xf>
    <xf numFmtId="0" fontId="0" fillId="3" borderId="0" pivotButton="0" quotePrefix="0" xfId="0"/>
    <xf numFmtId="0" fontId="9" fillId="0" borderId="0" pivotButton="0" quotePrefix="0" xfId="0"/>
    <xf numFmtId="3" fontId="9" fillId="0" borderId="0" pivotButton="0" quotePrefix="0" xfId="0"/>
    <xf numFmtId="0" fontId="7" fillId="0" borderId="0" pivotButton="0" quotePrefix="0" xfId="0"/>
    <xf numFmtId="0" fontId="10" fillId="0" borderId="0" pivotButton="0" quotePrefix="0" xfId="0"/>
    <xf numFmtId="3" fontId="3" fillId="5" borderId="0" pivotButton="0" quotePrefix="0" xfId="0"/>
    <xf numFmtId="0" fontId="11" fillId="4" borderId="0" pivotButton="0" quotePrefix="0" xfId="0"/>
    <xf numFmtId="3" fontId="4" fillId="4" borderId="0" pivotButton="0" quotePrefix="0" xfId="0"/>
    <xf numFmtId="3" fontId="3" fillId="0" borderId="0" pivotButton="0" quotePrefix="0" xfId="0"/>
    <xf numFmtId="0" fontId="12" fillId="0" borderId="0" pivotButton="0" quotePrefix="0" xfId="0"/>
    <xf numFmtId="3" fontId="12" fillId="0" borderId="0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42" customWidth="1" min="1" max="1"/>
    <col width="14" customWidth="1" min="3" max="3"/>
    <col width="14" customWidth="1" min="4" max="4"/>
    <col width="40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Supuestos v3 — Flujo Fundación (real → mercado, pura costo)</t>
        </is>
      </c>
    </row>
    <row r="3">
      <c r="A3" s="2" t="inlineStr">
        <is>
          <t>Tipo de cambio USD/CLP</t>
        </is>
      </c>
      <c r="B3" t="n">
        <v>900</v>
      </c>
    </row>
    <row r="4">
      <c r="A4" s="2" t="inlineStr">
        <is>
          <t>Carga empleador</t>
        </is>
      </c>
      <c r="B4" s="3" t="n">
        <v>0.3</v>
      </c>
      <c r="D4" s="4" t="inlineStr">
        <is>
          <t>⚠ CONFIRMAR: honorarios (sin carga) vs contrato (con carga). Hoy asume 30% en todos.</t>
        </is>
      </c>
    </row>
    <row r="6">
      <c r="A6" s="5" t="inlineStr">
        <is>
          <t>SUELDOS (CLP/mes bruto) — editable · Año 1 = sueldo real de hoy; migra al de mercado según la rampa</t>
        </is>
      </c>
      <c r="B6" s="6" t="n"/>
      <c r="C6" s="6" t="n"/>
      <c r="D6" s="6" t="n"/>
      <c r="E6" s="6" t="n"/>
      <c r="F6" s="6" t="n"/>
    </row>
    <row r="7">
      <c r="A7" s="7" t="inlineStr">
        <is>
          <t>Posición</t>
        </is>
      </c>
      <c r="B7" s="7" t="inlineStr">
        <is>
          <t>Capa</t>
        </is>
      </c>
      <c r="C7" s="7" t="inlineStr">
        <is>
          <t>Sueldo real (hoy)</t>
        </is>
      </c>
      <c r="D7" s="7" t="inlineStr">
        <is>
          <t>Sueldo mercado (meta)</t>
        </is>
      </c>
      <c r="E7" s="7" t="inlineStr">
        <is>
          <t>Fuente</t>
        </is>
      </c>
    </row>
    <row r="8">
      <c r="A8" t="inlineStr">
        <is>
          <t>Director/a Ejecutivo/a</t>
        </is>
      </c>
      <c r="B8" t="inlineStr">
        <is>
          <t>A</t>
        </is>
      </c>
      <c r="C8" s="8" t="n">
        <v>300000</v>
      </c>
      <c r="D8" s="8" t="n">
        <v>3500000</v>
      </c>
      <c r="E8" s="9" t="inlineStr">
        <is>
          <t>real $300k · mercado Indeed/RH Conecta</t>
        </is>
      </c>
    </row>
    <row r="9">
      <c r="A9" t="inlineStr">
        <is>
          <t>Oficial de monitoreo / SIG</t>
        </is>
      </c>
      <c r="B9" t="inlineStr">
        <is>
          <t>A</t>
        </is>
      </c>
      <c r="C9" s="8" t="n">
        <v>125000</v>
      </c>
      <c r="D9" s="8" t="n">
        <v>1400000</v>
      </c>
      <c r="E9" s="9" t="inlineStr">
        <is>
          <t>real $125k (compartido) · mercado talent.com/chiletrabajos</t>
        </is>
      </c>
    </row>
    <row r="10">
      <c r="A10" t="inlineStr">
        <is>
          <t>Encargado/a Admin. y Finanzas</t>
        </is>
      </c>
      <c r="B10" t="inlineStr">
        <is>
          <t>A</t>
        </is>
      </c>
      <c r="C10" s="8" t="n">
        <v>125000</v>
      </c>
      <c r="D10" s="8" t="n">
        <v>1257000</v>
      </c>
      <c r="E10" s="9" t="inlineStr">
        <is>
          <t>real $125k (compartido) · mercado Indeed</t>
        </is>
      </c>
    </row>
    <row r="11">
      <c r="A11" t="inlineStr">
        <is>
          <t>Encargado/a de Comunicaciones</t>
        </is>
      </c>
      <c r="B11" t="inlineStr">
        <is>
          <t>B</t>
        </is>
      </c>
      <c r="C11" s="8" t="n">
        <v>250000</v>
      </c>
      <c r="D11" s="8" t="n">
        <v>1100000</v>
      </c>
      <c r="E11" s="9" t="inlineStr">
        <is>
          <t>real $250k · mercado talent.com</t>
        </is>
      </c>
    </row>
    <row r="12">
      <c r="A12" t="inlineStr">
        <is>
          <t>Encargado/a de Fundraising</t>
        </is>
      </c>
      <c r="B12" t="inlineStr">
        <is>
          <t>B</t>
        </is>
      </c>
      <c r="C12" s="8" t="n">
        <v>125000</v>
      </c>
      <c r="D12" s="8" t="n">
        <v>1100000</v>
      </c>
      <c r="E12" s="9" t="inlineStr">
        <is>
          <t>real $125k (compartido) · mercado talent.com</t>
        </is>
      </c>
    </row>
    <row r="13">
      <c r="A13" t="inlineStr">
        <is>
          <t>Encargado/a de Vinculación Comunitaria</t>
        </is>
      </c>
      <c r="B13" t="inlineStr">
        <is>
          <t>B</t>
        </is>
      </c>
      <c r="C13" s="8" t="n">
        <v>125000</v>
      </c>
      <c r="D13" s="8" t="n">
        <v>1100000</v>
      </c>
      <c r="E13" s="9" t="inlineStr">
        <is>
          <t>real $125k (compartido) · estimado</t>
        </is>
      </c>
    </row>
    <row r="15">
      <c r="A15" s="5" t="inlineStr">
        <is>
          <t>RAMPA DE PROFESIONALIZACIÓN (% del sueldo real → mercado) — editable</t>
        </is>
      </c>
      <c r="B15" s="6" t="n"/>
      <c r="C15" s="6" t="n"/>
      <c r="D15" s="6" t="n"/>
      <c r="E15" s="6" t="n"/>
      <c r="F15" s="6" t="n"/>
      <c r="G15" s="6" t="n"/>
      <c r="H15" s="6" t="n"/>
      <c r="I15" s="6" t="n"/>
    </row>
    <row r="16">
      <c r="A16" s="10" t="inlineStr">
        <is>
          <t>% hacia mercado</t>
        </is>
      </c>
      <c r="B16" t="inlineStr">
        <is>
          <t>—</t>
        </is>
      </c>
      <c r="C16" s="11" t="n">
        <v>0</v>
      </c>
      <c r="D16" s="11" t="n">
        <v>0.25</v>
      </c>
      <c r="E16" s="11" t="n">
        <v>0.5</v>
      </c>
      <c r="F16" s="11" t="n">
        <v>0.75</v>
      </c>
      <c r="G16" s="11" t="n">
        <v>1</v>
      </c>
      <c r="H16" s="11" t="n">
        <v>1</v>
      </c>
      <c r="I16" s="11" t="n">
        <v>1</v>
      </c>
    </row>
    <row r="17">
      <c r="C17" s="12" t="inlineStr">
        <is>
          <t>Año 1</t>
        </is>
      </c>
      <c r="D17" s="12" t="inlineStr">
        <is>
          <t>Año 2</t>
        </is>
      </c>
      <c r="E17" s="12" t="inlineStr">
        <is>
          <t>Año 3</t>
        </is>
      </c>
      <c r="F17" s="12" t="inlineStr">
        <is>
          <t>Año 4</t>
        </is>
      </c>
      <c r="G17" s="12" t="inlineStr">
        <is>
          <t>Año 5</t>
        </is>
      </c>
      <c r="H17" s="12" t="inlineStr">
        <is>
          <t>Año 6</t>
        </is>
      </c>
      <c r="I17" s="12" t="inlineStr">
        <is>
          <t>Año 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34" customWidth="1" min="10" max="10"/>
  </cols>
  <sheetData>
    <row r="1">
      <c r="A1" s="1" t="inlineStr">
        <is>
          <t>Flujo de costos de la Fundación — v3 · 7 años (CLP, salvo filas USD)</t>
        </is>
      </c>
    </row>
    <row r="2">
      <c r="A2" s="13" t="inlineStr">
        <is>
          <t>Año 1 = presupuesto real de Laura (~US$46k) · sueldos suben real→mercado según la rampa · PURA COSTO</t>
        </is>
      </c>
    </row>
    <row r="3">
      <c r="A3" s="14" t="inlineStr">
        <is>
          <t>Línea</t>
        </is>
      </c>
      <c r="B3" s="15" t="inlineStr">
        <is>
          <t>Año 1</t>
        </is>
      </c>
      <c r="C3" s="15" t="inlineStr">
        <is>
          <t>Año 2</t>
        </is>
      </c>
      <c r="D3" s="15" t="inlineStr">
        <is>
          <t>Año 3</t>
        </is>
      </c>
      <c r="E3" s="15" t="inlineStr">
        <is>
          <t>Año 4</t>
        </is>
      </c>
      <c r="F3" s="15" t="inlineStr">
        <is>
          <t>Año 5</t>
        </is>
      </c>
      <c r="G3" s="15" t="inlineStr">
        <is>
          <t>Año 6</t>
        </is>
      </c>
      <c r="H3" s="15" t="inlineStr">
        <is>
          <t>Año 7</t>
        </is>
      </c>
      <c r="I3" s="15" t="inlineStr">
        <is>
          <t>Total 7a</t>
        </is>
      </c>
    </row>
    <row r="4">
      <c r="A4" s="7" t="inlineStr">
        <is>
          <t>PERSONAL — sueldo real (Año 1) que migra a mercado según rampa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</row>
    <row r="5">
      <c r="A5" t="inlineStr">
        <is>
          <t xml:space="preserve">  Director/a Ejecutivo/a  ·  Capa A</t>
        </is>
      </c>
      <c r="B5" s="8">
        <f>(Supuestos!$C$8+(Supuestos!$D$8-Supuestos!$C$8)*Supuestos!C$16)*12*(1+Supuestos!$B$4)</f>
        <v/>
      </c>
      <c r="C5" s="8">
        <f>(Supuestos!$C$8+(Supuestos!$D$8-Supuestos!$C$8)*Supuestos!D$16)*12*(1+Supuestos!$B$4)</f>
        <v/>
      </c>
      <c r="D5" s="8">
        <f>(Supuestos!$C$8+(Supuestos!$D$8-Supuestos!$C$8)*Supuestos!E$16)*12*(1+Supuestos!$B$4)</f>
        <v/>
      </c>
      <c r="E5" s="8">
        <f>(Supuestos!$C$8+(Supuestos!$D$8-Supuestos!$C$8)*Supuestos!F$16)*12*(1+Supuestos!$B$4)</f>
        <v/>
      </c>
      <c r="F5" s="8">
        <f>(Supuestos!$C$8+(Supuestos!$D$8-Supuestos!$C$8)*Supuestos!G$16)*12*(1+Supuestos!$B$4)</f>
        <v/>
      </c>
      <c r="G5" s="8">
        <f>(Supuestos!$C$8+(Supuestos!$D$8-Supuestos!$C$8)*Supuestos!H$16)*12*(1+Supuestos!$B$4)</f>
        <v/>
      </c>
      <c r="H5" s="8">
        <f>(Supuestos!$C$8+(Supuestos!$D$8-Supuestos!$C$8)*Supuestos!I$16)*12*(1+Supuestos!$B$4)</f>
        <v/>
      </c>
      <c r="I5" s="8">
        <f>SUM(B5:H5)</f>
        <v/>
      </c>
    </row>
    <row r="6">
      <c r="A6" t="inlineStr">
        <is>
          <t xml:space="preserve">  Oficial de monitoreo / SIG  ·  Capa A</t>
        </is>
      </c>
      <c r="B6" s="8">
        <f>(Supuestos!$C$9+(Supuestos!$D$9-Supuestos!$C$9)*Supuestos!C$16)*12*(1+Supuestos!$B$4)</f>
        <v/>
      </c>
      <c r="C6" s="8">
        <f>(Supuestos!$C$9+(Supuestos!$D$9-Supuestos!$C$9)*Supuestos!D$16)*12*(1+Supuestos!$B$4)</f>
        <v/>
      </c>
      <c r="D6" s="8">
        <f>(Supuestos!$C$9+(Supuestos!$D$9-Supuestos!$C$9)*Supuestos!E$16)*12*(1+Supuestos!$B$4)</f>
        <v/>
      </c>
      <c r="E6" s="8">
        <f>(Supuestos!$C$9+(Supuestos!$D$9-Supuestos!$C$9)*Supuestos!F$16)*12*(1+Supuestos!$B$4)</f>
        <v/>
      </c>
      <c r="F6" s="8">
        <f>(Supuestos!$C$9+(Supuestos!$D$9-Supuestos!$C$9)*Supuestos!G$16)*12*(1+Supuestos!$B$4)</f>
        <v/>
      </c>
      <c r="G6" s="8">
        <f>(Supuestos!$C$9+(Supuestos!$D$9-Supuestos!$C$9)*Supuestos!H$16)*12*(1+Supuestos!$B$4)</f>
        <v/>
      </c>
      <c r="H6" s="8">
        <f>(Supuestos!$C$9+(Supuestos!$D$9-Supuestos!$C$9)*Supuestos!I$16)*12*(1+Supuestos!$B$4)</f>
        <v/>
      </c>
      <c r="I6" s="8">
        <f>SUM(B6:H6)</f>
        <v/>
      </c>
    </row>
    <row r="7">
      <c r="A7" t="inlineStr">
        <is>
          <t xml:space="preserve">  Encargado/a Admin. y Finanzas  ·  Capa A</t>
        </is>
      </c>
      <c r="B7" s="8">
        <f>(Supuestos!$C$10+(Supuestos!$D$10-Supuestos!$C$10)*Supuestos!C$16)*12*(1+Supuestos!$B$4)</f>
        <v/>
      </c>
      <c r="C7" s="8">
        <f>(Supuestos!$C$10+(Supuestos!$D$10-Supuestos!$C$10)*Supuestos!D$16)*12*(1+Supuestos!$B$4)</f>
        <v/>
      </c>
      <c r="D7" s="8">
        <f>(Supuestos!$C$10+(Supuestos!$D$10-Supuestos!$C$10)*Supuestos!E$16)*12*(1+Supuestos!$B$4)</f>
        <v/>
      </c>
      <c r="E7" s="8">
        <f>(Supuestos!$C$10+(Supuestos!$D$10-Supuestos!$C$10)*Supuestos!F$16)*12*(1+Supuestos!$B$4)</f>
        <v/>
      </c>
      <c r="F7" s="8">
        <f>(Supuestos!$C$10+(Supuestos!$D$10-Supuestos!$C$10)*Supuestos!G$16)*12*(1+Supuestos!$B$4)</f>
        <v/>
      </c>
      <c r="G7" s="8">
        <f>(Supuestos!$C$10+(Supuestos!$D$10-Supuestos!$C$10)*Supuestos!H$16)*12*(1+Supuestos!$B$4)</f>
        <v/>
      </c>
      <c r="H7" s="8">
        <f>(Supuestos!$C$10+(Supuestos!$D$10-Supuestos!$C$10)*Supuestos!I$16)*12*(1+Supuestos!$B$4)</f>
        <v/>
      </c>
      <c r="I7" s="8">
        <f>SUM(B7:H7)</f>
        <v/>
      </c>
    </row>
    <row r="8">
      <c r="A8" t="inlineStr">
        <is>
          <t xml:space="preserve">  Encargado/a de Comunicaciones  ·  Capa B</t>
        </is>
      </c>
      <c r="B8" s="8">
        <f>(Supuestos!$C$11+(Supuestos!$D$11-Supuestos!$C$11)*Supuestos!C$16)*12*(1+Supuestos!$B$4)</f>
        <v/>
      </c>
      <c r="C8" s="8">
        <f>(Supuestos!$C$11+(Supuestos!$D$11-Supuestos!$C$11)*Supuestos!D$16)*12*(1+Supuestos!$B$4)</f>
        <v/>
      </c>
      <c r="D8" s="8">
        <f>(Supuestos!$C$11+(Supuestos!$D$11-Supuestos!$C$11)*Supuestos!E$16)*12*(1+Supuestos!$B$4)</f>
        <v/>
      </c>
      <c r="E8" s="8">
        <f>(Supuestos!$C$11+(Supuestos!$D$11-Supuestos!$C$11)*Supuestos!F$16)*12*(1+Supuestos!$B$4)</f>
        <v/>
      </c>
      <c r="F8" s="8">
        <f>(Supuestos!$C$11+(Supuestos!$D$11-Supuestos!$C$11)*Supuestos!G$16)*12*(1+Supuestos!$B$4)</f>
        <v/>
      </c>
      <c r="G8" s="8">
        <f>(Supuestos!$C$11+(Supuestos!$D$11-Supuestos!$C$11)*Supuestos!H$16)*12*(1+Supuestos!$B$4)</f>
        <v/>
      </c>
      <c r="H8" s="8">
        <f>(Supuestos!$C$11+(Supuestos!$D$11-Supuestos!$C$11)*Supuestos!I$16)*12*(1+Supuestos!$B$4)</f>
        <v/>
      </c>
      <c r="I8" s="8">
        <f>SUM(B8:H8)</f>
        <v/>
      </c>
    </row>
    <row r="9">
      <c r="A9" t="inlineStr">
        <is>
          <t xml:space="preserve">  Encargado/a de Fundraising  ·  Capa B</t>
        </is>
      </c>
      <c r="B9" s="8">
        <f>(Supuestos!$C$12+(Supuestos!$D$12-Supuestos!$C$12)*Supuestos!C$16)*12*(1+Supuestos!$B$4)</f>
        <v/>
      </c>
      <c r="C9" s="8">
        <f>(Supuestos!$C$12+(Supuestos!$D$12-Supuestos!$C$12)*Supuestos!D$16)*12*(1+Supuestos!$B$4)</f>
        <v/>
      </c>
      <c r="D9" s="8">
        <f>(Supuestos!$C$12+(Supuestos!$D$12-Supuestos!$C$12)*Supuestos!E$16)*12*(1+Supuestos!$B$4)</f>
        <v/>
      </c>
      <c r="E9" s="8">
        <f>(Supuestos!$C$12+(Supuestos!$D$12-Supuestos!$C$12)*Supuestos!F$16)*12*(1+Supuestos!$B$4)</f>
        <v/>
      </c>
      <c r="F9" s="8">
        <f>(Supuestos!$C$12+(Supuestos!$D$12-Supuestos!$C$12)*Supuestos!G$16)*12*(1+Supuestos!$B$4)</f>
        <v/>
      </c>
      <c r="G9" s="8">
        <f>(Supuestos!$C$12+(Supuestos!$D$12-Supuestos!$C$12)*Supuestos!H$16)*12*(1+Supuestos!$B$4)</f>
        <v/>
      </c>
      <c r="H9" s="8">
        <f>(Supuestos!$C$12+(Supuestos!$D$12-Supuestos!$C$12)*Supuestos!I$16)*12*(1+Supuestos!$B$4)</f>
        <v/>
      </c>
      <c r="I9" s="8">
        <f>SUM(B9:H9)</f>
        <v/>
      </c>
    </row>
    <row r="10">
      <c r="A10" t="inlineStr">
        <is>
          <t xml:space="preserve">  Encargado/a de Vinculación Comunitaria  ·  Capa B</t>
        </is>
      </c>
      <c r="B10" s="8">
        <f>(Supuestos!$C$13+(Supuestos!$D$13-Supuestos!$C$13)*Supuestos!C$16)*12*(1+Supuestos!$B$4)</f>
        <v/>
      </c>
      <c r="C10" s="8">
        <f>(Supuestos!$C$13+(Supuestos!$D$13-Supuestos!$C$13)*Supuestos!D$16)*12*(1+Supuestos!$B$4)</f>
        <v/>
      </c>
      <c r="D10" s="8">
        <f>(Supuestos!$C$13+(Supuestos!$D$13-Supuestos!$C$13)*Supuestos!E$16)*12*(1+Supuestos!$B$4)</f>
        <v/>
      </c>
      <c r="E10" s="8">
        <f>(Supuestos!$C$13+(Supuestos!$D$13-Supuestos!$C$13)*Supuestos!F$16)*12*(1+Supuestos!$B$4)</f>
        <v/>
      </c>
      <c r="F10" s="8">
        <f>(Supuestos!$C$13+(Supuestos!$D$13-Supuestos!$C$13)*Supuestos!G$16)*12*(1+Supuestos!$B$4)</f>
        <v/>
      </c>
      <c r="G10" s="8">
        <f>(Supuestos!$C$13+(Supuestos!$D$13-Supuestos!$C$13)*Supuestos!H$16)*12*(1+Supuestos!$B$4)</f>
        <v/>
      </c>
      <c r="H10" s="8">
        <f>(Supuestos!$C$13+(Supuestos!$D$13-Supuestos!$C$13)*Supuestos!I$16)*12*(1+Supuestos!$B$4)</f>
        <v/>
      </c>
      <c r="I10" s="8">
        <f>SUM(B10:H10)</f>
        <v/>
      </c>
    </row>
    <row r="11">
      <c r="A11" s="17" t="inlineStr">
        <is>
          <t xml:space="preserve">  Subtotal personal</t>
        </is>
      </c>
      <c r="B11" s="18">
        <f>SUM(B5:B10)</f>
        <v/>
      </c>
      <c r="C11" s="18">
        <f>SUM(C5:C10)</f>
        <v/>
      </c>
      <c r="D11" s="18">
        <f>SUM(D5:D10)</f>
        <v/>
      </c>
      <c r="E11" s="18">
        <f>SUM(E5:E10)</f>
        <v/>
      </c>
      <c r="F11" s="18">
        <f>SUM(F5:F10)</f>
        <v/>
      </c>
      <c r="G11" s="18">
        <f>SUM(G5:G10)</f>
        <v/>
      </c>
      <c r="H11" s="18">
        <f>SUM(H5:H10)</f>
        <v/>
      </c>
      <c r="I11" s="18">
        <f>SUM(I5:I10)</f>
        <v/>
      </c>
    </row>
    <row r="13">
      <c r="A13" s="7" t="inlineStr">
        <is>
          <t>COSTOS NO-SALARIALES</t>
        </is>
      </c>
      <c r="B13" s="16" t="n"/>
      <c r="C13" s="16" t="n"/>
      <c r="D13" s="16" t="n"/>
      <c r="E13" s="16" t="n"/>
      <c r="F13" s="16" t="n"/>
      <c r="G13" s="16" t="n"/>
      <c r="H13" s="16" t="n"/>
      <c r="I13" s="16" t="n"/>
    </row>
    <row r="14">
      <c r="A14" t="inlineStr">
        <is>
          <t xml:space="preserve">  Monitoreo anual (SIG · foto-punto · dron/cámaras)  ·  Capa A</t>
        </is>
      </c>
      <c r="B14" s="8" t="n">
        <v>0</v>
      </c>
      <c r="C14" s="8" t="n">
        <v>1000000</v>
      </c>
      <c r="D14" s="8" t="n">
        <v>2000000</v>
      </c>
      <c r="E14" s="8" t="n">
        <v>3000000</v>
      </c>
      <c r="F14" s="8" t="n">
        <v>3000000</v>
      </c>
      <c r="G14" s="8" t="n">
        <v>3000000</v>
      </c>
      <c r="H14" s="8" t="n">
        <v>3000000</v>
      </c>
      <c r="I14" s="8">
        <f>SUM(B14:H14)</f>
        <v/>
      </c>
      <c r="J14" s="19" t="inlineStr">
        <is>
          <t>hoy lo absorben fundadores; costo real al profesionalizar el SIG</t>
        </is>
      </c>
    </row>
    <row r="15">
      <c r="A15" t="inlineStr">
        <is>
          <t xml:space="preserve">  Gastos legales (notariales + abogados)  ·  Capa A</t>
        </is>
      </c>
      <c r="B15" s="8" t="n">
        <v>1500000</v>
      </c>
      <c r="C15" s="8" t="n">
        <v>1500000</v>
      </c>
      <c r="D15" s="8" t="n">
        <v>2000000</v>
      </c>
      <c r="E15" s="8" t="n">
        <v>2000000</v>
      </c>
      <c r="F15" s="8" t="n">
        <v>2500000</v>
      </c>
      <c r="G15" s="8" t="n">
        <v>2500000</v>
      </c>
      <c r="H15" s="8" t="n">
        <v>2500000</v>
      </c>
      <c r="I15" s="8">
        <f>SUM(B15:H15)</f>
        <v/>
      </c>
      <c r="J15" s="19" t="inlineStr">
        <is>
          <t>esporádico; crece con DRC de terceros</t>
        </is>
      </c>
    </row>
    <row r="16">
      <c r="A16" t="inlineStr">
        <is>
          <t xml:space="preserve">  Fee cotitularidad DRC — incorporación (Tierra Austral)  ·  Capa A</t>
        </is>
      </c>
      <c r="B16" s="8" t="n">
        <v>9000000</v>
      </c>
      <c r="C16" s="8" t="n">
        <v>0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  <c r="I16" s="8">
        <f>SUM(B16:H16)</f>
        <v/>
      </c>
      <c r="J16" s="19" t="inlineStr">
        <is>
          <t>one-time · PLACEHOLDER, pendiente cifra real de TA</t>
        </is>
      </c>
    </row>
    <row r="17">
      <c r="A17" t="inlineStr">
        <is>
          <t xml:space="preserve">  Fee cotitularidad DRC — administración anual (TA)  ·  Capa A</t>
        </is>
      </c>
      <c r="B17" s="8" t="n">
        <v>0</v>
      </c>
      <c r="C17" s="8" t="n">
        <v>2000000</v>
      </c>
      <c r="D17" s="8" t="n">
        <v>2000000</v>
      </c>
      <c r="E17" s="8" t="n">
        <v>3000000</v>
      </c>
      <c r="F17" s="8" t="n">
        <v>3000000</v>
      </c>
      <c r="G17" s="8" t="n">
        <v>3000000</v>
      </c>
      <c r="H17" s="8" t="n">
        <v>3000000</v>
      </c>
      <c r="I17" s="8">
        <f>SUM(B17:H17)</f>
        <v/>
      </c>
      <c r="J17" s="19" t="inlineStr">
        <is>
          <t>placeholder desde Y2, pendiente cifra real de TA</t>
        </is>
      </c>
    </row>
    <row r="18">
      <c r="A18" t="inlineStr">
        <is>
          <t xml:space="preserve">  Registro de estado inicial (líneas de base)  ·  Capa A</t>
        </is>
      </c>
      <c r="B18" s="8" t="n">
        <v>0</v>
      </c>
      <c r="C18" s="8" t="n">
        <v>7500000</v>
      </c>
      <c r="D18" s="8" t="n">
        <v>5000000</v>
      </c>
      <c r="E18" s="8" t="n">
        <v>0</v>
      </c>
      <c r="F18" s="8" t="n">
        <v>0</v>
      </c>
      <c r="G18" s="8" t="n">
        <v>0</v>
      </c>
      <c r="H18" s="8" t="n">
        <v>0</v>
      </c>
      <c r="I18" s="8">
        <f>SUM(B18:H18)</f>
        <v/>
      </c>
      <c r="J18" s="19" t="inlineStr">
        <is>
          <t>Laura lo pasó a mediano plazo → Y2 (3 predios) + expansión Y3</t>
        </is>
      </c>
    </row>
    <row r="19">
      <c r="A19" t="inlineStr">
        <is>
          <t xml:space="preserve">  Prevención de incendios / especies invasoras  ·  Capa B</t>
        </is>
      </c>
      <c r="B19" s="8" t="n">
        <v>0</v>
      </c>
      <c r="C19" s="8" t="n">
        <v>0</v>
      </c>
      <c r="D19" s="8" t="n">
        <v>1000000</v>
      </c>
      <c r="E19" s="8" t="n">
        <v>2000000</v>
      </c>
      <c r="F19" s="8" t="n">
        <v>3000000</v>
      </c>
      <c r="G19" s="8" t="n">
        <v>4000000</v>
      </c>
      <c r="H19" s="8" t="n">
        <v>4000000</v>
      </c>
      <c r="I19" s="8">
        <f>SUM(B19:H19)</f>
        <v/>
      </c>
      <c r="J19" s="19" t="inlineStr">
        <is>
          <t>crece con ha bajo manejo</t>
        </is>
      </c>
    </row>
    <row r="20">
      <c r="A20" t="inlineStr">
        <is>
          <t xml:space="preserve">  Atención a visitantes  ·  Capa B</t>
        </is>
      </c>
      <c r="B20" s="8" t="n">
        <v>300000</v>
      </c>
      <c r="C20" s="8" t="n">
        <v>500000</v>
      </c>
      <c r="D20" s="8" t="n">
        <v>1000000</v>
      </c>
      <c r="E20" s="8" t="n">
        <v>1500000</v>
      </c>
      <c r="F20" s="8" t="n">
        <v>2000000</v>
      </c>
      <c r="G20" s="8" t="n">
        <v>2500000</v>
      </c>
      <c r="H20" s="8" t="n">
        <v>3000000</v>
      </c>
      <c r="I20" s="8">
        <f>SUM(B20:H20)</f>
        <v/>
      </c>
      <c r="J20" s="19" t="inlineStr">
        <is>
          <t>+señalética interpretativa desde Y4</t>
        </is>
      </c>
    </row>
    <row r="21">
      <c r="A21" t="inlineStr">
        <is>
          <t xml:space="preserve">  Vinculación comunitaria (talleres · materiales · eventos)  ·  Capa B</t>
        </is>
      </c>
      <c r="B21" s="8" t="n">
        <v>1000000</v>
      </c>
      <c r="C21" s="8" t="n">
        <v>1500000</v>
      </c>
      <c r="D21" s="8" t="n">
        <v>2000000</v>
      </c>
      <c r="E21" s="8" t="n">
        <v>3000000</v>
      </c>
      <c r="F21" s="8" t="n">
        <v>4000000</v>
      </c>
      <c r="G21" s="8" t="n">
        <v>4000000</v>
      </c>
      <c r="H21" s="8" t="n">
        <v>4000000</v>
      </c>
      <c r="I21" s="8">
        <f>SUM(B21:H21)</f>
        <v/>
      </c>
      <c r="J21" s="19" t="inlineStr">
        <is>
          <t>~2-3 actividades/año; sin sueldo del encargado (va en Personal)</t>
        </is>
      </c>
    </row>
    <row r="22">
      <c r="A22" t="inlineStr">
        <is>
          <t xml:space="preserve">  Plan de manejo  ·  Capa B</t>
        </is>
      </c>
      <c r="B22" s="8" t="n">
        <v>3500000</v>
      </c>
      <c r="C22" s="8" t="n">
        <v>0</v>
      </c>
      <c r="D22" s="8" t="n">
        <v>0</v>
      </c>
      <c r="E22" s="8" t="n">
        <v>0</v>
      </c>
      <c r="F22" s="8" t="n">
        <v>2000000</v>
      </c>
      <c r="G22" s="8" t="n">
        <v>0</v>
      </c>
      <c r="H22" s="8" t="n">
        <v>0</v>
      </c>
      <c r="I22" s="8">
        <f>SUM(B22:H22)</f>
        <v/>
      </c>
      <c r="J22" s="19" t="inlineStr">
        <is>
          <t>inicial (CONAF, multi-predio) + actualización Y5</t>
        </is>
      </c>
    </row>
    <row r="23">
      <c r="A23" t="inlineStr">
        <is>
          <t xml:space="preserve">  Infraestructura (senderos · señalética · acceso)  ·  Capa B</t>
        </is>
      </c>
      <c r="B23" s="8" t="n">
        <v>4000000</v>
      </c>
      <c r="C23" s="8" t="n">
        <v>2000000</v>
      </c>
      <c r="D23" s="8" t="n">
        <v>3000000</v>
      </c>
      <c r="E23" s="8" t="n">
        <v>4000000</v>
      </c>
      <c r="F23" s="8" t="n">
        <v>3000000</v>
      </c>
      <c r="G23" s="8" t="n">
        <v>3000000</v>
      </c>
      <c r="H23" s="8" t="n">
        <v>3000000</v>
      </c>
      <c r="I23" s="8">
        <f>SUM(B23:H23)</f>
        <v/>
      </c>
      <c r="J23" s="19" t="inlineStr">
        <is>
          <t>no cotizado; depende del plan de manejo (km reales)</t>
        </is>
      </c>
    </row>
    <row r="24">
      <c r="A24" t="inlineStr">
        <is>
          <t xml:space="preserve">  Documentación de patrimonio cultural  ·  Capa B</t>
        </is>
      </c>
      <c r="B24" s="8" t="n">
        <v>0</v>
      </c>
      <c r="C24" s="8" t="n">
        <v>0</v>
      </c>
      <c r="D24" s="8" t="n">
        <v>1500000</v>
      </c>
      <c r="E24" s="8" t="n">
        <v>0</v>
      </c>
      <c r="F24" s="8" t="n">
        <v>1500000</v>
      </c>
      <c r="G24" s="8" t="n">
        <v>0</v>
      </c>
      <c r="H24" s="8" t="n">
        <v>0</v>
      </c>
      <c r="I24" s="8">
        <f>SUM(B24:H24)</f>
        <v/>
      </c>
      <c r="J24" s="19" t="inlineStr">
        <is>
          <t>estudio inicial + actualización</t>
        </is>
      </c>
    </row>
    <row r="25">
      <c r="A25" t="inlineStr">
        <is>
          <t xml:space="preserve">  Investigación científica (movilización + alojamiento)  ·  Capa B</t>
        </is>
      </c>
      <c r="B25" s="8" t="n">
        <v>0</v>
      </c>
      <c r="C25" s="8" t="n">
        <v>0</v>
      </c>
      <c r="D25" s="8" t="n">
        <v>1000000</v>
      </c>
      <c r="E25" s="8" t="n">
        <v>1500000</v>
      </c>
      <c r="F25" s="8" t="n">
        <v>2000000</v>
      </c>
      <c r="G25" s="8" t="n">
        <v>2000000</v>
      </c>
      <c r="H25" s="8" t="n">
        <v>2000000</v>
      </c>
      <c r="I25" s="8">
        <f>SUM(B25:H25)</f>
        <v/>
      </c>
      <c r="J25" s="19" t="inlineStr">
        <is>
          <t>alianzas universitarias mayormente en especie</t>
        </is>
      </c>
    </row>
    <row r="26">
      <c r="A26" t="inlineStr">
        <is>
          <t xml:space="preserve">  Auditoría externa  ·  Capa B</t>
        </is>
      </c>
      <c r="B26" s="8" t="n">
        <v>0</v>
      </c>
      <c r="C26" s="8" t="n">
        <v>0</v>
      </c>
      <c r="D26" s="8" t="n">
        <v>0</v>
      </c>
      <c r="E26" s="8" t="n">
        <v>5000000</v>
      </c>
      <c r="F26" s="8" t="n">
        <v>6000000</v>
      </c>
      <c r="G26" s="8" t="n">
        <v>7000000</v>
      </c>
      <c r="H26" s="8" t="n">
        <v>8000000</v>
      </c>
      <c r="I26" s="8">
        <f>SUM(B26:H26)</f>
        <v/>
      </c>
      <c r="J26" s="19" t="inlineStr">
        <is>
          <t>arranca al escalar (~US$500k)</t>
        </is>
      </c>
    </row>
    <row r="27">
      <c r="A27" t="inlineStr">
        <is>
          <t xml:space="preserve">  Vehículo (camioneta 4x4)  ·  Capa B</t>
        </is>
      </c>
      <c r="B27" s="8" t="n">
        <v>0</v>
      </c>
      <c r="C27" s="8" t="n">
        <v>0</v>
      </c>
      <c r="D27" s="8" t="n">
        <v>18000000</v>
      </c>
      <c r="E27" s="8" t="n">
        <v>0</v>
      </c>
      <c r="F27" s="8" t="n">
        <v>0</v>
      </c>
      <c r="G27" s="8" t="n">
        <v>18000000</v>
      </c>
      <c r="H27" s="8" t="n">
        <v>0</v>
      </c>
      <c r="I27" s="8">
        <f>SUM(B27:H27)</f>
        <v/>
      </c>
      <c r="J27" s="19" t="inlineStr">
        <is>
          <t>no prioridad Y1; compra Y3 + reemplazo Y6</t>
        </is>
      </c>
    </row>
    <row r="28">
      <c r="A28" t="inlineStr">
        <is>
          <t xml:space="preserve">  Operación de terreno (combustible · logística · mant.)  ·  Capa B</t>
        </is>
      </c>
      <c r="B28" s="8" t="n">
        <v>3000000</v>
      </c>
      <c r="C28" s="8" t="n">
        <v>5000000</v>
      </c>
      <c r="D28" s="8" t="n">
        <v>8000000</v>
      </c>
      <c r="E28" s="8" t="n">
        <v>11000000</v>
      </c>
      <c r="F28" s="8" t="n">
        <v>13000000</v>
      </c>
      <c r="G28" s="8" t="n">
        <v>15000000</v>
      </c>
      <c r="H28" s="8" t="n">
        <v>17000000</v>
      </c>
      <c r="I28" s="8">
        <f>SUM(B28:H28)</f>
        <v/>
      </c>
      <c r="J28" s="19" t="inlineStr">
        <is>
          <t>crece con la operación</t>
        </is>
      </c>
    </row>
    <row r="29">
      <c r="A29" s="17" t="inlineStr">
        <is>
          <t xml:space="preserve">  Subtotal no-salarial</t>
        </is>
      </c>
      <c r="B29" s="18">
        <f>SUM(B14:B28)</f>
        <v/>
      </c>
      <c r="C29" s="18">
        <f>SUM(C14:C28)</f>
        <v/>
      </c>
      <c r="D29" s="18">
        <f>SUM(D14:D28)</f>
        <v/>
      </c>
      <c r="E29" s="18">
        <f>SUM(E14:E28)</f>
        <v/>
      </c>
      <c r="F29" s="18">
        <f>SUM(F14:F28)</f>
        <v/>
      </c>
      <c r="G29" s="18">
        <f>SUM(G14:G28)</f>
        <v/>
      </c>
      <c r="H29" s="18">
        <f>SUM(H14:H28)</f>
        <v/>
      </c>
      <c r="I29" s="18">
        <f>SUM(I14:I28)</f>
        <v/>
      </c>
    </row>
    <row r="31">
      <c r="A31" s="20" t="inlineStr">
        <is>
          <t>SUBTOTAL OPERACIÓN</t>
        </is>
      </c>
      <c r="B31" s="21">
        <f>B11+B29</f>
        <v/>
      </c>
      <c r="C31" s="21">
        <f>C11+C29</f>
        <v/>
      </c>
      <c r="D31" s="21">
        <f>D11+D29</f>
        <v/>
      </c>
      <c r="E31" s="21">
        <f>E11+E29</f>
        <v/>
      </c>
      <c r="F31" s="21">
        <f>F11+F29</f>
        <v/>
      </c>
      <c r="G31" s="21">
        <f>G11+G29</f>
        <v/>
      </c>
      <c r="H31" s="21">
        <f>H11+H29</f>
        <v/>
      </c>
      <c r="I31" s="21">
        <f>I11+I29</f>
        <v/>
      </c>
    </row>
    <row r="33">
      <c r="A33" s="7" t="inlineStr">
        <is>
          <t>RESERVAS (construcción de fondos)</t>
        </is>
      </c>
      <c r="B33" s="16" t="n"/>
      <c r="C33" s="16" t="n"/>
      <c r="D33" s="16" t="n"/>
      <c r="E33" s="16" t="n"/>
      <c r="F33" s="16" t="n"/>
      <c r="G33" s="16" t="n"/>
      <c r="H33" s="16" t="n"/>
      <c r="I33" s="16" t="n"/>
    </row>
    <row r="34">
      <c r="A34" t="inlineStr">
        <is>
          <t xml:space="preserve">  Reserva de defensa legal (aporte)</t>
        </is>
      </c>
      <c r="B34" s="8" t="n">
        <v>3000000</v>
      </c>
      <c r="C34" s="8" t="n">
        <v>3000000</v>
      </c>
      <c r="D34" s="8" t="n">
        <v>3000000</v>
      </c>
      <c r="E34" s="8" t="n">
        <v>3000000</v>
      </c>
      <c r="F34" s="8" t="n">
        <v>0</v>
      </c>
      <c r="G34" s="8" t="n">
        <v>0</v>
      </c>
      <c r="H34" s="8" t="n">
        <v>0</v>
      </c>
      <c r="I34" s="8">
        <f>SUM(B34:H34)</f>
        <v/>
      </c>
      <c r="J34" s="19" t="inlineStr">
        <is>
          <t>acumula ~US$13k (piso 3–4 predios)</t>
        </is>
      </c>
    </row>
    <row r="35">
      <c r="A35" t="inlineStr">
        <is>
          <t xml:space="preserve">  Dotación / endowment (aporte anual)</t>
        </is>
      </c>
      <c r="B35" s="8" t="n">
        <v>0</v>
      </c>
      <c r="C35" s="8" t="n">
        <v>0</v>
      </c>
      <c r="D35" s="8" t="n">
        <v>0</v>
      </c>
      <c r="E35" s="8" t="n">
        <v>0</v>
      </c>
      <c r="F35" s="8" t="n">
        <v>27000000</v>
      </c>
      <c r="G35" s="8" t="n">
        <v>27000000</v>
      </c>
      <c r="H35" s="8" t="n">
        <v>27000000</v>
      </c>
      <c r="I35" s="8">
        <f>SUM(B35:H35)</f>
        <v/>
      </c>
      <c r="J35" s="19" t="inlineStr">
        <is>
          <t>~US$30k/año desde Y5 (meta LP)</t>
        </is>
      </c>
    </row>
    <row r="36">
      <c r="A36" s="17" t="inlineStr">
        <is>
          <t xml:space="preserve">  Subtotal reservas</t>
        </is>
      </c>
      <c r="B36" s="18">
        <f>SUM(B34:B35)</f>
        <v/>
      </c>
      <c r="C36" s="18">
        <f>SUM(C34:C35)</f>
        <v/>
      </c>
      <c r="D36" s="18">
        <f>SUM(D34:D35)</f>
        <v/>
      </c>
      <c r="E36" s="18">
        <f>SUM(E34:E35)</f>
        <v/>
      </c>
      <c r="F36" s="18">
        <f>SUM(F34:F35)</f>
        <v/>
      </c>
      <c r="G36" s="18">
        <f>SUM(G34:G35)</f>
        <v/>
      </c>
      <c r="H36" s="18">
        <f>SUM(H34:H35)</f>
        <v/>
      </c>
      <c r="I36" s="18">
        <f>SUM(I34:I35)</f>
        <v/>
      </c>
    </row>
    <row r="38">
      <c r="A38" s="22" t="inlineStr">
        <is>
          <t>TOTAL CON RESERVAS</t>
        </is>
      </c>
      <c r="B38" s="23">
        <f>B31+B36</f>
        <v/>
      </c>
      <c r="C38" s="23">
        <f>C31+C36</f>
        <v/>
      </c>
      <c r="D38" s="23">
        <f>D31+D36</f>
        <v/>
      </c>
      <c r="E38" s="23">
        <f>E31+E36</f>
        <v/>
      </c>
      <c r="F38" s="23">
        <f>F31+F36</f>
        <v/>
      </c>
      <c r="G38" s="23">
        <f>G31+G36</f>
        <v/>
      </c>
      <c r="H38" s="23">
        <f>H31+H36</f>
        <v/>
      </c>
      <c r="I38" s="23">
        <f>I31+I36</f>
        <v/>
      </c>
    </row>
    <row r="40">
      <c r="A40" s="2" t="inlineStr">
        <is>
          <t>TOTAL con reservas (USD @ CLP/USD)</t>
        </is>
      </c>
      <c r="B40" s="24">
        <f>B38/Supuestos!$B$3</f>
        <v/>
      </c>
      <c r="C40" s="24">
        <f>C38/Supuestos!$B$3</f>
        <v/>
      </c>
      <c r="D40" s="24">
        <f>D38/Supuestos!$B$3</f>
        <v/>
      </c>
      <c r="E40" s="24">
        <f>E38/Supuestos!$B$3</f>
        <v/>
      </c>
      <c r="F40" s="24">
        <f>F38/Supuestos!$B$3</f>
        <v/>
      </c>
      <c r="G40" s="24">
        <f>G38/Supuestos!$B$3</f>
        <v/>
      </c>
      <c r="H40" s="24">
        <f>H38/Supuestos!$B$3</f>
        <v/>
      </c>
      <c r="I40" s="24">
        <f>I38/Supuestos!$B$3</f>
        <v/>
      </c>
    </row>
    <row r="42">
      <c r="A42" s="25" t="inlineStr">
        <is>
          <t>Memo · subsidio del equipo (personal a mercado − personal real)</t>
        </is>
      </c>
      <c r="B42" s="26">
        <f>147529200-B11</f>
        <v/>
      </c>
      <c r="C42" s="26">
        <f>147529200-C11</f>
        <v/>
      </c>
      <c r="D42" s="26">
        <f>147529200-D11</f>
        <v/>
      </c>
      <c r="E42" s="26">
        <f>147529200-E11</f>
        <v/>
      </c>
      <c r="F42" s="26">
        <f>147529200-F11</f>
        <v/>
      </c>
      <c r="G42" s="26">
        <f>147529200-G11</f>
        <v/>
      </c>
      <c r="H42" s="26">
        <f>147529200-H11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70" customWidth="1" min="1" max="1"/>
  </cols>
  <sheetData>
    <row r="1">
      <c r="A1" s="1" t="inlineStr">
        <is>
          <t>Fuentes y supuestos — v3</t>
        </is>
      </c>
    </row>
    <row r="3">
      <c r="A3" s="10" t="inlineStr">
        <is>
          <t>BASE AÑO 1: presupuesto de 12 meses de Laura (jul-2026) — sueldos REALES actuales, no de mercado. Total ~CLP 41,68M ≈ US$46k.</t>
        </is>
      </c>
    </row>
    <row r="4">
      <c r="A4" s="27" t="inlineStr">
        <is>
          <t xml:space="preserve">  Sueldos reales hoy: Director $300k/mes · Comunicaciones $250k/mes · Oficial SIG/Admin/Fundraising/Vinculación $125k/mes (funciones compartidas).</t>
        </is>
      </c>
    </row>
    <row r="5">
      <c r="A5" s="27" t="inlineStr">
        <is>
          <t xml:space="preserve">  ⚠ Estos montos podrían ser HONORARIOS (boletas) — en ese caso NO llevan la carga de 30%. Confirmar con el contador; hoy el modelo aplica 30% a todos.</t>
        </is>
      </c>
    </row>
    <row r="6">
      <c r="A6" s="27" t="inlineStr">
        <is>
          <t>SUELDOS DE MERCADO (meta de la rampa): research de sueldos Chile 2026 — Director $3,5M · Oficial SIG $1,4M · Admin/Fin $1,26M · Comunic/Fundraising/Vinculación $1,1M (CLP/mes bruto).</t>
        </is>
      </c>
    </row>
    <row r="7">
      <c r="A7" s="27" t="inlineStr">
        <is>
          <t xml:space="preserve">  Fuentes: Indeed/RH Conecta · talent.com · chiletrabajos · Buk (carga). FX 1 USD ≈ 900 CLP.</t>
        </is>
      </c>
    </row>
    <row r="8">
      <c r="A8" s="10" t="inlineStr">
        <is>
          <t>RAMPA: Año 1 = 0% (sueldo real) → Año 5 = 100% (mercado), lineal; Años 6-7 se mantienen en mercado. Editable en Supuestos.</t>
        </is>
      </c>
    </row>
    <row r="9">
      <c r="A9" s="10" t="inlineStr">
        <is>
          <t>SCOPE: excluye adquisición de terrenos, refugio/glamping (SpA) y oficina (equipo remoto). El registro de estado inicial pasa a Año 2 (Laura).</t>
        </is>
      </c>
    </row>
    <row r="10">
      <c r="A10" s="27" t="inlineStr">
        <is>
          <t>FEE COTITULARIDAD TIERRA AUSTRAL: $9M incorporación (one-time, Año 1) + admin anual (placeholder $2-3M) — AMBOS pendientes de la cifra real de TA.</t>
        </is>
      </c>
    </row>
    <row r="11">
      <c r="A11" s="27" t="inlineStr">
        <is>
          <t>COSTOS NO-SALARIALES años 2-7: fasificación estimada por ARC sobre la estructura de Laura (crecen con hectáreas/operación). Ajustables en el Excel.</t>
        </is>
      </c>
    </row>
    <row r="12">
      <c r="A12" s="27" t="inlineStr">
        <is>
          <t>Modelo generado 30-jul-2026. Reconciliación del presupuesto real de Laura (12m) + rampa a mercado (7 años). Contrastar con ingresos/donaciones en fase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2026-07-30T12:40:48Z</dcterms:created>
  <dcterms:modified xmlns:dcterms="http://purl.org/dc/terms/" xmlns:xsi="http://www.w3.org/2001/XMLSchema-instance" xsi:type="dcterms:W3CDTF">2026-07-30T12:40:48Z</dcterms:modified>
</cp:coreProperties>
</file>